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ra\Desktop\"/>
    </mc:Choice>
  </mc:AlternateContent>
  <bookViews>
    <workbookView xWindow="0" yWindow="0" windowWidth="28800" windowHeight="12285"/>
  </bookViews>
  <sheets>
    <sheet name="GOGORO費用試算" sheetId="2" r:id="rId1"/>
  </sheets>
  <externalReferences>
    <externalReference r:id="rId2"/>
  </externalReferences>
  <definedNames>
    <definedName name="Z_1CEDC69E_F405_4E9E_B07E_C487B55EEBB4_.wvu.Cols" localSheetId="0" hidden="1">GOGORO費用試算!$M:$XFD</definedName>
    <definedName name="Z_1CEDC69E_F405_4E9E_B07E_C487B55EEBB4_.wvu.Rows" localSheetId="0" hidden="1">GOGORO費用試算!$64:$1048576,GOGORO費用試算!$55:$63</definedName>
    <definedName name="保養里程" localSheetId="0">'[1]Mom 高手125保養紀錄'!#REF!</definedName>
    <definedName name="保養里程">'[1]Mom 高手125保養紀錄'!#REF!</definedName>
  </definedNames>
  <calcPr calcId="162913"/>
  <customWorkbookViews>
    <customWorkbookView name="全頁" guid="{1CEDC69E-F405-4E9E-B07E-C487B55EEBB4}" includePrintSettings="0" maximized="1" xWindow="-8" yWindow="-8" windowWidth="1936" windowHeight="1056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I36" i="2" l="1"/>
  <c r="G50" i="2" l="1"/>
  <c r="G51" i="2" s="1"/>
  <c r="E24" i="2"/>
  <c r="J16" i="2"/>
  <c r="I37" i="2"/>
  <c r="J37" i="2" s="1"/>
  <c r="J36" i="2"/>
  <c r="I35" i="2"/>
  <c r="J35" i="2" s="1"/>
  <c r="D37" i="2"/>
  <c r="E37" i="2" s="1"/>
  <c r="D36" i="2"/>
  <c r="E36" i="2" s="1"/>
  <c r="D35" i="2"/>
  <c r="E35" i="2" s="1"/>
  <c r="E39" i="2" l="1"/>
  <c r="J39" i="2"/>
  <c r="J25" i="2"/>
  <c r="J26" i="2"/>
  <c r="J27" i="2"/>
  <c r="J28" i="2"/>
  <c r="J29" i="2"/>
  <c r="J30" i="2"/>
  <c r="J24" i="2"/>
  <c r="E25" i="2"/>
  <c r="E26" i="2"/>
  <c r="E27" i="2"/>
  <c r="E28" i="2"/>
  <c r="E29" i="2"/>
  <c r="E30" i="2"/>
  <c r="E14" i="2"/>
  <c r="E15" i="2"/>
  <c r="E16" i="2"/>
  <c r="E17" i="2"/>
  <c r="E13" i="2"/>
  <c r="E21" i="2" l="1"/>
  <c r="E32" i="2"/>
  <c r="K39" i="2"/>
  <c r="J32" i="2"/>
  <c r="J20" i="2"/>
  <c r="J14" i="2"/>
  <c r="J15" i="2"/>
  <c r="J17" i="2"/>
  <c r="J18" i="2"/>
  <c r="J19" i="2"/>
  <c r="J13" i="2"/>
  <c r="C50" i="2" l="1"/>
  <c r="C59" i="2" s="1"/>
  <c r="C48" i="2"/>
  <c r="E50" i="2"/>
  <c r="J21" i="2"/>
  <c r="F53" i="2" s="1"/>
  <c r="C49" i="2"/>
  <c r="C58" i="2" s="1"/>
  <c r="E49" i="2"/>
  <c r="E48" i="2"/>
  <c r="K32" i="2"/>
  <c r="E41" i="2"/>
  <c r="C53" i="2" l="1"/>
  <c r="E53" i="2" s="1"/>
  <c r="C51" i="2"/>
  <c r="E51" i="2" s="1"/>
  <c r="C52" i="2"/>
  <c r="E52" i="2" s="1"/>
  <c r="C57" i="2"/>
  <c r="J41" i="2"/>
  <c r="K48" i="2" s="1"/>
  <c r="K21" i="2"/>
  <c r="C60" i="2" l="1"/>
  <c r="C62" i="2"/>
  <c r="C61" i="2"/>
  <c r="F45" i="2"/>
  <c r="K47" i="2"/>
  <c r="K49" i="2" s="1"/>
  <c r="K41" i="2"/>
</calcChain>
</file>

<file path=xl/sharedStrings.xml><?xml version="1.0" encoding="utf-8"?>
<sst xmlns="http://schemas.openxmlformats.org/spreadsheetml/2006/main" count="124" uniqueCount="106">
  <si>
    <t>暢遊799</t>
    <phoneticPr fontId="2" type="noConversion"/>
  </si>
  <si>
    <t>暢遊499</t>
    <phoneticPr fontId="2" type="noConversion"/>
  </si>
  <si>
    <t>暢遊299</t>
    <phoneticPr fontId="2" type="noConversion"/>
  </si>
  <si>
    <t>各方案每公里平均費用</t>
    <phoneticPr fontId="2" type="noConversion"/>
  </si>
  <si>
    <t>每公里費用</t>
    <phoneticPr fontId="2" type="noConversion"/>
  </si>
  <si>
    <t>保養里程(KM)</t>
    <phoneticPr fontId="2" type="noConversion"/>
  </si>
  <si>
    <t>Gogoro2購買費用</t>
    <phoneticPr fontId="2" type="noConversion"/>
  </si>
  <si>
    <t>油車預估平均費用</t>
    <phoneticPr fontId="2" type="noConversion"/>
  </si>
  <si>
    <t>兩輪汽油車購車費用</t>
    <phoneticPr fontId="2" type="noConversion"/>
  </si>
  <si>
    <t>鍊條潤滑清潔調整</t>
    <phoneticPr fontId="2" type="noConversion"/>
  </si>
  <si>
    <t>功能檢查</t>
    <phoneticPr fontId="2" type="noConversion"/>
  </si>
  <si>
    <t>齒輪油</t>
    <phoneticPr fontId="2" type="noConversion"/>
  </si>
  <si>
    <t>煞車油</t>
    <phoneticPr fontId="2" type="noConversion"/>
  </si>
  <si>
    <t>GOGORO2保養價格</t>
    <phoneticPr fontId="2" type="noConversion"/>
  </si>
  <si>
    <t>價格</t>
    <phoneticPr fontId="2" type="noConversion"/>
  </si>
  <si>
    <t>保養里程</t>
    <phoneticPr fontId="2" type="noConversion"/>
  </si>
  <si>
    <t>每公里費用</t>
    <phoneticPr fontId="2" type="noConversion"/>
  </si>
  <si>
    <t>機油</t>
    <phoneticPr fontId="2" type="noConversion"/>
  </si>
  <si>
    <t>火星塞</t>
    <phoneticPr fontId="2" type="noConversion"/>
  </si>
  <si>
    <t>空氣濾清器</t>
    <phoneticPr fontId="2" type="noConversion"/>
  </si>
  <si>
    <t>剎車油</t>
    <phoneticPr fontId="2" type="noConversion"/>
  </si>
  <si>
    <t>價格</t>
    <phoneticPr fontId="2" type="noConversion"/>
  </si>
  <si>
    <t>小計</t>
    <phoneticPr fontId="2" type="noConversion"/>
  </si>
  <si>
    <t>其他保養</t>
    <phoneticPr fontId="2" type="noConversion"/>
  </si>
  <si>
    <t>水箱水</t>
    <phoneticPr fontId="2" type="noConversion"/>
  </si>
  <si>
    <t>前剎車皮</t>
    <phoneticPr fontId="2" type="noConversion"/>
  </si>
  <si>
    <t>後剎車皮</t>
    <phoneticPr fontId="2" type="noConversion"/>
  </si>
  <si>
    <t>前輪胎</t>
    <phoneticPr fontId="2" type="noConversion"/>
  </si>
  <si>
    <t>後輪胎</t>
    <phoneticPr fontId="2" type="noConversion"/>
  </si>
  <si>
    <t>鍊條</t>
    <phoneticPr fontId="2" type="noConversion"/>
  </si>
  <si>
    <t>兩輪汽車保養價格</t>
    <phoneticPr fontId="2" type="noConversion"/>
  </si>
  <si>
    <t>其他</t>
    <phoneticPr fontId="2" type="noConversion"/>
  </si>
  <si>
    <t>機油濾清器</t>
    <phoneticPr fontId="2" type="noConversion"/>
  </si>
  <si>
    <t>小計</t>
    <phoneticPr fontId="2" type="noConversion"/>
  </si>
  <si>
    <t>皮帶</t>
    <phoneticPr fontId="2" type="noConversion"/>
  </si>
  <si>
    <t>電瓶</t>
    <phoneticPr fontId="2" type="noConversion"/>
  </si>
  <si>
    <t>基本保養</t>
    <phoneticPr fontId="2" type="noConversion"/>
  </si>
  <si>
    <t>其他</t>
    <phoneticPr fontId="2" type="noConversion"/>
  </si>
  <si>
    <t>其他</t>
    <phoneticPr fontId="2" type="noConversion"/>
  </si>
  <si>
    <t>價格</t>
    <phoneticPr fontId="2" type="noConversion"/>
  </si>
  <si>
    <t>保養里程</t>
    <phoneticPr fontId="2" type="noConversion"/>
  </si>
  <si>
    <t>每公里費用</t>
    <phoneticPr fontId="2" type="noConversion"/>
  </si>
  <si>
    <t>價格</t>
    <phoneticPr fontId="2" type="noConversion"/>
  </si>
  <si>
    <t>基本保養</t>
    <phoneticPr fontId="2" type="noConversion"/>
  </si>
  <si>
    <t>總計</t>
    <phoneticPr fontId="2" type="noConversion"/>
  </si>
  <si>
    <t>每公里油資</t>
    <phoneticPr fontId="2" type="noConversion"/>
  </si>
  <si>
    <t>平均油耗(KM/L)</t>
    <phoneticPr fontId="2" type="noConversion"/>
  </si>
  <si>
    <t>汽油均價</t>
    <phoneticPr fontId="2" type="noConversion"/>
  </si>
  <si>
    <t>牌照稅</t>
    <phoneticPr fontId="2" type="noConversion"/>
  </si>
  <si>
    <t>強制險</t>
    <phoneticPr fontId="2" type="noConversion"/>
  </si>
  <si>
    <t>價格</t>
    <phoneticPr fontId="2" type="noConversion"/>
  </si>
  <si>
    <t>燃料稅</t>
    <phoneticPr fontId="2" type="noConversion"/>
  </si>
  <si>
    <t>小計</t>
    <phoneticPr fontId="2" type="noConversion"/>
  </si>
  <si>
    <t>年里程</t>
    <phoneticPr fontId="2" type="noConversion"/>
  </si>
  <si>
    <t>年里程</t>
    <phoneticPr fontId="2" type="noConversion"/>
  </si>
  <si>
    <t>表2</t>
    <phoneticPr fontId="2" type="noConversion"/>
  </si>
  <si>
    <t>使用說明</t>
    <phoneticPr fontId="2" type="noConversion"/>
  </si>
  <si>
    <t>GGR最低平均費用</t>
    <phoneticPr fontId="2" type="noConversion"/>
  </si>
  <si>
    <t>表1</t>
    <phoneticPr fontId="2" type="noConversion"/>
  </si>
  <si>
    <t>3.保養價格為原廠設定保養，可自行更改</t>
    <phoneticPr fontId="2" type="noConversion"/>
  </si>
  <si>
    <t>稅金/保險(1年)</t>
    <phoneticPr fontId="2" type="noConversion"/>
  </si>
  <si>
    <t>額外里程費用(元)</t>
    <phoneticPr fontId="2" type="noConversion"/>
  </si>
  <si>
    <t>1.本表並無計入新車第一次保養費用</t>
    <phoneticPr fontId="2" type="noConversion"/>
  </si>
  <si>
    <t>注意事項:</t>
    <phoneticPr fontId="2" type="noConversion"/>
  </si>
  <si>
    <t>2.本表僅針對GGR2系列試算</t>
    <phoneticPr fontId="2" type="noConversion"/>
  </si>
  <si>
    <t>3.本表僅協助車友了解費用差異，請勿做其他用途</t>
    <phoneticPr fontId="2" type="noConversion"/>
  </si>
  <si>
    <t>鍊輪鎖片更換</t>
    <phoneticPr fontId="2" type="noConversion"/>
  </si>
  <si>
    <t>月油耗量(L)</t>
    <phoneticPr fontId="2" type="noConversion"/>
  </si>
  <si>
    <t>性能提升方案</t>
    <phoneticPr fontId="2" type="noConversion"/>
  </si>
  <si>
    <t>備註</t>
    <phoneticPr fontId="2" type="noConversion"/>
  </si>
  <si>
    <t>暢遊方案具基本保養，並包含齒輪油、水箱水、剎車油</t>
    <phoneticPr fontId="2" type="noConversion"/>
  </si>
  <si>
    <t>暢遊299+249</t>
    <phoneticPr fontId="2" type="noConversion"/>
  </si>
  <si>
    <t>暢遊499+249</t>
    <phoneticPr fontId="2" type="noConversion"/>
  </si>
  <si>
    <t>暢遊799+249</t>
    <phoneticPr fontId="2" type="noConversion"/>
  </si>
  <si>
    <t>每月預期/騎乘里程(KM)</t>
    <phoneticPr fontId="2" type="noConversion"/>
  </si>
  <si>
    <t>含249性能提升(需輸入里程)</t>
    <phoneticPr fontId="2" type="noConversion"/>
  </si>
  <si>
    <t>費用(元)</t>
    <phoneticPr fontId="2" type="noConversion"/>
  </si>
  <si>
    <t>1.試算GGR最佳資費請於"表2"紅框中輸入每月使用里程</t>
  </si>
  <si>
    <t>購車成本攤平所需里程</t>
    <phoneticPr fontId="2" type="noConversion"/>
  </si>
  <si>
    <t>↓兩輪汽車費用試算↓</t>
    <phoneticPr fontId="2" type="noConversion"/>
  </si>
  <si>
    <t>↑紅框內輸入每月預期騎乘里程↑</t>
    <phoneticPr fontId="2" type="noConversion"/>
  </si>
  <si>
    <t>電車油車簡易成本攤平計算</t>
    <phoneticPr fontId="2" type="noConversion"/>
  </si>
  <si>
    <t>兩輪汽車每公里平均費用(元)</t>
    <phoneticPr fontId="2" type="noConversion"/>
  </si>
  <si>
    <r>
      <t>2.欲比較油車時，請在</t>
    </r>
    <r>
      <rPr>
        <b/>
        <sz val="12"/>
        <color theme="7"/>
        <rFont val="微軟正黑體"/>
        <family val="2"/>
        <charset val="136"/>
      </rPr>
      <t>橘色儲存格</t>
    </r>
    <r>
      <rPr>
        <sz val="12"/>
        <color theme="0"/>
        <rFont val="微軟正黑體"/>
        <family val="2"/>
        <charset val="136"/>
      </rPr>
      <t>輸入對應數值</t>
    </r>
    <phoneticPr fontId="2" type="noConversion"/>
  </si>
  <si>
    <t>4.橘色儲存格內容均可修改</t>
    <phoneticPr fontId="2" type="noConversion"/>
  </si>
  <si>
    <t>騎到飽方案(不含基本保養)</t>
    <phoneticPr fontId="2" type="noConversion"/>
  </si>
  <si>
    <t>綁約期</t>
    <phoneticPr fontId="2" type="noConversion"/>
  </si>
  <si>
    <t>2年</t>
    <phoneticPr fontId="2" type="noConversion"/>
  </si>
  <si>
    <t>3年</t>
    <phoneticPr fontId="2" type="noConversion"/>
  </si>
  <si>
    <t>3個月</t>
    <phoneticPr fontId="2" type="noConversion"/>
  </si>
  <si>
    <t>騎到飽1199</t>
    <phoneticPr fontId="2" type="noConversion"/>
  </si>
  <si>
    <t>騎到飽999</t>
    <phoneticPr fontId="2" type="noConversion"/>
  </si>
  <si>
    <t>騎到飽899</t>
    <phoneticPr fontId="2" type="noConversion"/>
  </si>
  <si>
    <t>騎飽1199+249</t>
    <phoneticPr fontId="2" type="noConversion"/>
  </si>
  <si>
    <t>騎飽999+249</t>
    <phoneticPr fontId="2" type="noConversion"/>
  </si>
  <si>
    <t>騎飽899+249</t>
    <phoneticPr fontId="2" type="noConversion"/>
  </si>
  <si>
    <t>僅非商業使用</t>
    <phoneticPr fontId="2" type="noConversion"/>
  </si>
  <si>
    <t>基本里程(KM)</t>
    <phoneticPr fontId="2" type="noConversion"/>
  </si>
  <si>
    <r>
      <t>免責聲明：此表為</t>
    </r>
    <r>
      <rPr>
        <b/>
        <sz val="16"/>
        <color theme="0"/>
        <rFont val="Lucida Console"/>
        <family val="3"/>
      </rPr>
      <t>SJX</t>
    </r>
    <r>
      <rPr>
        <b/>
        <sz val="16"/>
        <color theme="0"/>
        <rFont val="微軟正黑體"/>
        <family val="2"/>
        <charset val="136"/>
      </rPr>
      <t>製作，僅提供個人用戶試算，請勿用於任何商業用途，此表試算方式並非官方計算標準，數值僅供參考，感謝。2018/6/01</t>
    </r>
    <phoneticPr fontId="2" type="noConversion"/>
  </si>
  <si>
    <t>資費(月/元)</t>
    <phoneticPr fontId="2" type="noConversion"/>
  </si>
  <si>
    <t>資費(月/元)</t>
    <phoneticPr fontId="2" type="noConversion"/>
  </si>
  <si>
    <t>最適合資費</t>
    <phoneticPr fontId="2" type="noConversion"/>
  </si>
  <si>
    <t>←預設值取2014至2018/3月，95無鉛汽油均價</t>
    <phoneticPr fontId="2" type="noConversion"/>
  </si>
  <si>
    <r>
      <t>GOGORO 資費表</t>
    </r>
    <r>
      <rPr>
        <b/>
        <sz val="8"/>
        <color theme="1"/>
        <rFont val="微軟正黑體"/>
        <family val="2"/>
        <charset val="136"/>
      </rPr>
      <t>(1.05ver.)</t>
    </r>
    <phoneticPr fontId="2" type="noConversion"/>
  </si>
  <si>
    <r>
      <rPr>
        <b/>
        <sz val="14"/>
        <color theme="1"/>
        <rFont val="微軟正黑體"/>
        <family val="2"/>
        <charset val="136"/>
      </rPr>
      <t>暢遊方案</t>
    </r>
    <r>
      <rPr>
        <sz val="14"/>
        <color theme="1"/>
        <rFont val="微軟正黑體"/>
        <family val="2"/>
        <charset val="136"/>
      </rPr>
      <t>(含基本保養)</t>
    </r>
    <phoneticPr fontId="2" type="noConversion"/>
  </si>
  <si>
    <t>里程限制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</si>
</sst>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6" formatCode="0.000_);[Red]\(0.000\)"/>
    <numFmt numFmtId="177" formatCode="0.000_ "/>
    <numFmt numFmtId="178" formatCode="0_);[Red]\(0\)"/>
    <numFmt numFmtId="179" formatCode="0&quot;KM&quot;"/>
    <numFmt numFmtId="180" formatCode="0.0&quot;KM&quot;"/>
    <numFmt numFmtId="181" formatCode="&quot;NT$&quot;#,##0.00_);[Red]\(&quot;NT$&quot;#,##0.00\)"/>
  </numFmts>
  <fonts count="3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8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8"/>
      <color theme="3"/>
      <name val="微軟正黑體"/>
      <family val="2"/>
      <charset val="136"/>
    </font>
    <font>
      <sz val="28"/>
      <color theme="1"/>
      <name val="微軟正黑體"/>
      <family val="2"/>
      <charset val="136"/>
    </font>
    <font>
      <sz val="12"/>
      <color theme="1"/>
      <name val="新細明體"/>
      <family val="2"/>
      <charset val="136"/>
      <scheme val="minor"/>
    </font>
    <font>
      <sz val="14"/>
      <name val="微軟正黑體"/>
      <family val="2"/>
      <charset val="136"/>
    </font>
    <font>
      <sz val="12"/>
      <color rgb="FF3F3F76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  <font>
      <sz val="18"/>
      <name val="微軟正黑體"/>
      <family val="2"/>
      <charset val="136"/>
    </font>
    <font>
      <sz val="12"/>
      <color rgb="FF3F3F76"/>
      <name val="微軟正黑體"/>
      <family val="2"/>
      <charset val="136"/>
    </font>
    <font>
      <sz val="12"/>
      <color theme="0"/>
      <name val="微軟正黑體"/>
      <family val="2"/>
      <charset val="136"/>
    </font>
    <font>
      <b/>
      <sz val="12"/>
      <color theme="0"/>
      <name val="微軟正黑體"/>
      <family val="2"/>
      <charset val="136"/>
    </font>
    <font>
      <sz val="18"/>
      <color rgb="FF3F3F76"/>
      <name val="微軟正黑體"/>
      <family val="2"/>
      <charset val="136"/>
    </font>
    <font>
      <b/>
      <sz val="20"/>
      <color theme="0"/>
      <name val="微軟正黑體"/>
      <family val="2"/>
      <charset val="136"/>
    </font>
    <font>
      <sz val="14"/>
      <color theme="5" tint="-0.499984740745262"/>
      <name val="微軟正黑體"/>
      <family val="2"/>
      <charset val="136"/>
    </font>
    <font>
      <sz val="14"/>
      <color theme="4" tint="-0.499984740745262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b/>
      <sz val="16"/>
      <color theme="0"/>
      <name val="微軟正黑體"/>
      <family val="2"/>
      <charset val="136"/>
    </font>
    <font>
      <sz val="18"/>
      <color rgb="FF00B0F0"/>
      <name val="微軟正黑體"/>
      <family val="2"/>
      <charset val="136"/>
    </font>
    <font>
      <b/>
      <sz val="16"/>
      <color theme="0"/>
      <name val="Lucida Console"/>
      <family val="3"/>
    </font>
    <font>
      <b/>
      <sz val="18"/>
      <color theme="1"/>
      <name val="微軟正黑體"/>
      <family val="2"/>
      <charset val="136"/>
    </font>
    <font>
      <b/>
      <sz val="8"/>
      <color theme="1"/>
      <name val="微軟正黑體"/>
      <family val="2"/>
      <charset val="136"/>
    </font>
    <font>
      <sz val="14"/>
      <color theme="0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28"/>
      <name val="微軟正黑體"/>
      <family val="2"/>
      <charset val="136"/>
    </font>
    <font>
      <sz val="16"/>
      <color rgb="FFFF3300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4"/>
      <color rgb="FF00B0F0"/>
      <name val="微軟正黑體"/>
      <family val="2"/>
      <charset val="136"/>
    </font>
    <font>
      <b/>
      <sz val="12"/>
      <color theme="7"/>
      <name val="微軟正黑體"/>
      <family val="2"/>
      <charset val="136"/>
    </font>
    <font>
      <b/>
      <sz val="36"/>
      <color theme="1"/>
      <name val="微軟正黑體"/>
      <family val="2"/>
      <charset val="136"/>
    </font>
  </fonts>
  <fills count="2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14999847407452621"/>
        <bgColor indexed="64"/>
      </patternFill>
    </fill>
    <fill>
      <gradientFill degree="90">
        <stop position="0">
          <color theme="0"/>
        </stop>
        <stop position="0.5">
          <color theme="9" tint="0.59999389629810485"/>
        </stop>
        <stop position="1">
          <color theme="0"/>
        </stop>
      </gradientFill>
    </fill>
    <fill>
      <patternFill patternType="solid">
        <fgColor rgb="FF0FCB25"/>
        <bgColor indexed="64"/>
      </patternFill>
    </fill>
    <fill>
      <gradientFill>
        <stop position="0">
          <color theme="4" tint="0.59999389629810485"/>
        </stop>
        <stop position="0.5">
          <color theme="0"/>
        </stop>
        <stop position="1">
          <color theme="4" tint="0.59999389629810485"/>
        </stop>
      </gradientFill>
    </fill>
    <fill>
      <gradientFill>
        <stop position="0">
          <color theme="7" tint="0.59999389629810485"/>
        </stop>
        <stop position="0.5">
          <color theme="0"/>
        </stop>
        <stop position="1">
          <color theme="7" tint="0.59999389629810485"/>
        </stop>
      </gradient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gradientFill degree="90">
        <stop position="0">
          <color theme="0"/>
        </stop>
        <stop position="0.5">
          <color rgb="FFFF603B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4EE00"/>
        </stop>
        <stop position="1">
          <color theme="0"/>
        </stop>
      </gradient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ck">
        <color rgb="FFFF0000"/>
      </top>
      <bottom/>
      <diagonal/>
    </border>
    <border>
      <left/>
      <right/>
      <top/>
      <bottom style="thick">
        <color rgb="FFFF0000"/>
      </bottom>
      <diagonal/>
    </border>
    <border>
      <left style="thick">
        <color theme="4" tint="-0.499984740745262"/>
      </left>
      <right style="thick">
        <color theme="4" tint="-0.499984740745262"/>
      </right>
      <top style="thick">
        <color theme="4" tint="-0.499984740745262"/>
      </top>
      <bottom style="thick">
        <color theme="4" tint="-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 style="thick">
        <color theme="8"/>
      </top>
      <bottom/>
      <diagonal/>
    </border>
    <border>
      <left/>
      <right style="thick">
        <color theme="8"/>
      </right>
      <top style="thick">
        <color theme="8"/>
      </top>
      <bottom/>
      <diagonal/>
    </border>
    <border>
      <left style="thick">
        <color theme="8"/>
      </left>
      <right/>
      <top/>
      <bottom style="thick">
        <color theme="8"/>
      </bottom>
      <diagonal/>
    </border>
    <border>
      <left/>
      <right/>
      <top/>
      <bottom style="thick">
        <color theme="8"/>
      </bottom>
      <diagonal/>
    </border>
    <border>
      <left/>
      <right style="thick">
        <color theme="8"/>
      </right>
      <top/>
      <bottom style="thick">
        <color theme="8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8" borderId="1" applyNumberFormat="0" applyAlignment="0" applyProtection="0">
      <alignment vertical="center"/>
    </xf>
  </cellStyleXfs>
  <cellXfs count="102">
    <xf numFmtId="0" fontId="0" fillId="0" borderId="0" xfId="0">
      <alignment vertical="center"/>
    </xf>
    <xf numFmtId="176" fontId="3" fillId="0" borderId="0" xfId="0" applyNumberFormat="1" applyFont="1" applyProtection="1">
      <alignment vertical="center"/>
    </xf>
    <xf numFmtId="176" fontId="5" fillId="0" borderId="0" xfId="0" applyNumberFormat="1" applyFont="1" applyProtection="1">
      <alignment vertical="center"/>
    </xf>
    <xf numFmtId="0" fontId="1" fillId="0" borderId="0" xfId="0" applyNumberFormat="1" applyFont="1" applyProtection="1">
      <alignment vertical="center"/>
    </xf>
    <xf numFmtId="0" fontId="1" fillId="4" borderId="0" xfId="0" applyNumberFormat="1" applyFont="1" applyFill="1" applyProtection="1">
      <alignment vertical="center"/>
    </xf>
    <xf numFmtId="0" fontId="1" fillId="7" borderId="0" xfId="0" applyNumberFormat="1" applyFont="1" applyFill="1" applyProtection="1">
      <alignment vertical="center"/>
    </xf>
    <xf numFmtId="0" fontId="1" fillId="0" borderId="0" xfId="0" applyNumberFormat="1" applyFont="1" applyFill="1" applyProtection="1">
      <alignment vertical="center"/>
    </xf>
    <xf numFmtId="0" fontId="1" fillId="5" borderId="0" xfId="0" applyNumberFormat="1" applyFont="1" applyFill="1" applyProtection="1">
      <alignment vertical="center"/>
    </xf>
    <xf numFmtId="0" fontId="4" fillId="7" borderId="0" xfId="0" applyNumberFormat="1" applyFont="1" applyFill="1" applyProtection="1">
      <alignment vertical="center"/>
    </xf>
    <xf numFmtId="0" fontId="6" fillId="7" borderId="0" xfId="0" applyNumberFormat="1" applyFont="1" applyFill="1" applyProtection="1">
      <alignment vertical="center"/>
    </xf>
    <xf numFmtId="0" fontId="4" fillId="5" borderId="0" xfId="0" applyNumberFormat="1" applyFont="1" applyFill="1" applyProtection="1">
      <alignment vertical="center"/>
    </xf>
    <xf numFmtId="0" fontId="6" fillId="5" borderId="0" xfId="0" applyNumberFormat="1" applyFont="1" applyFill="1" applyProtection="1">
      <alignment vertical="center"/>
    </xf>
    <xf numFmtId="177" fontId="3" fillId="0" borderId="0" xfId="0" applyNumberFormat="1" applyFont="1" applyFill="1" applyAlignment="1" applyProtection="1">
      <alignment horizontal="right" vertical="center"/>
    </xf>
    <xf numFmtId="0" fontId="10" fillId="0" borderId="0" xfId="0" applyNumberFormat="1" applyFont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 readingOrder="1"/>
    </xf>
    <xf numFmtId="0" fontId="12" fillId="8" borderId="1" xfId="2" applyNumberFormat="1" applyFont="1" applyProtection="1">
      <alignment vertical="center"/>
      <protection locked="0"/>
    </xf>
    <xf numFmtId="176" fontId="1" fillId="0" borderId="0" xfId="0" applyNumberFormat="1" applyFont="1" applyFill="1" applyAlignment="1" applyProtection="1">
      <alignment horizontal="right" vertical="center"/>
    </xf>
    <xf numFmtId="176" fontId="1" fillId="0" borderId="0" xfId="0" applyNumberFormat="1" applyFont="1" applyAlignment="1" applyProtection="1">
      <alignment horizontal="right" vertical="center"/>
    </xf>
    <xf numFmtId="177" fontId="1" fillId="0" borderId="0" xfId="0" applyNumberFormat="1" applyFont="1" applyProtection="1">
      <alignment vertical="center"/>
    </xf>
    <xf numFmtId="176" fontId="1" fillId="0" borderId="0" xfId="0" applyNumberFormat="1" applyFont="1" applyFill="1" applyProtection="1">
      <alignment vertical="center"/>
    </xf>
    <xf numFmtId="176" fontId="1" fillId="0" borderId="0" xfId="0" applyNumberFormat="1" applyFont="1" applyProtection="1">
      <alignment vertical="center"/>
    </xf>
    <xf numFmtId="0" fontId="1" fillId="10" borderId="0" xfId="0" applyNumberFormat="1" applyFont="1" applyFill="1" applyProtection="1">
      <alignment vertical="center"/>
    </xf>
    <xf numFmtId="0" fontId="13" fillId="10" borderId="0" xfId="0" applyNumberFormat="1" applyFont="1" applyFill="1" applyProtection="1">
      <alignment vertical="center"/>
    </xf>
    <xf numFmtId="0" fontId="1" fillId="12" borderId="0" xfId="0" applyNumberFormat="1" applyFont="1" applyFill="1" applyProtection="1">
      <alignment vertical="center"/>
    </xf>
    <xf numFmtId="0" fontId="10" fillId="2" borderId="0" xfId="0" applyNumberFormat="1" applyFont="1" applyFill="1" applyProtection="1">
      <alignment vertical="center"/>
    </xf>
    <xf numFmtId="0" fontId="10" fillId="3" borderId="0" xfId="0" applyNumberFormat="1" applyFont="1" applyFill="1" applyProtection="1">
      <alignment vertical="center"/>
    </xf>
    <xf numFmtId="176" fontId="10" fillId="3" borderId="0" xfId="0" applyNumberFormat="1" applyFont="1" applyFill="1" applyProtection="1">
      <alignment vertical="center"/>
    </xf>
    <xf numFmtId="176" fontId="10" fillId="2" borderId="0" xfId="0" applyNumberFormat="1" applyFont="1" applyFill="1" applyProtection="1">
      <alignment vertical="center"/>
    </xf>
    <xf numFmtId="0" fontId="10" fillId="11" borderId="0" xfId="0" applyNumberFormat="1" applyFont="1" applyFill="1" applyProtection="1">
      <alignment vertical="center"/>
    </xf>
    <xf numFmtId="176" fontId="10" fillId="11" borderId="0" xfId="0" applyNumberFormat="1" applyFont="1" applyFill="1" applyAlignment="1" applyProtection="1">
      <alignment horizontal="right" vertical="center"/>
    </xf>
    <xf numFmtId="177" fontId="10" fillId="11" borderId="0" xfId="0" applyNumberFormat="1" applyFont="1" applyFill="1" applyProtection="1">
      <alignment vertical="center"/>
    </xf>
    <xf numFmtId="176" fontId="10" fillId="11" borderId="0" xfId="0" applyNumberFormat="1" applyFont="1" applyFill="1" applyProtection="1">
      <alignment vertical="center"/>
    </xf>
    <xf numFmtId="0" fontId="3" fillId="6" borderId="0" xfId="0" applyNumberFormat="1" applyFont="1" applyFill="1" applyProtection="1">
      <alignment vertical="center"/>
    </xf>
    <xf numFmtId="176" fontId="3" fillId="6" borderId="0" xfId="0" applyNumberFormat="1" applyFont="1" applyFill="1" applyProtection="1">
      <alignment vertical="center"/>
    </xf>
    <xf numFmtId="177" fontId="3" fillId="6" borderId="0" xfId="0" applyNumberFormat="1" applyFont="1" applyFill="1" applyProtection="1">
      <alignment vertical="center"/>
    </xf>
    <xf numFmtId="176" fontId="11" fillId="0" borderId="4" xfId="0" applyNumberFormat="1" applyFont="1" applyFill="1" applyBorder="1" applyAlignment="1" applyProtection="1">
      <alignment horizontal="right" vertical="center"/>
    </xf>
    <xf numFmtId="0" fontId="10" fillId="0" borderId="0" xfId="0" applyNumberFormat="1" applyFont="1" applyAlignment="1" applyProtection="1">
      <alignment horizontal="center" vertical="center"/>
    </xf>
    <xf numFmtId="178" fontId="15" fillId="8" borderId="5" xfId="2" applyNumberFormat="1" applyFont="1" applyBorder="1" applyAlignment="1" applyProtection="1">
      <alignment horizontal="right" vertical="center"/>
      <protection locked="0"/>
    </xf>
    <xf numFmtId="177" fontId="15" fillId="8" borderId="1" xfId="2" applyNumberFormat="1" applyFont="1" applyAlignment="1" applyProtection="1">
      <alignment horizontal="right" vertical="center"/>
      <protection locked="0"/>
    </xf>
    <xf numFmtId="0" fontId="17" fillId="0" borderId="0" xfId="0" applyNumberFormat="1" applyFont="1" applyProtection="1">
      <alignment vertical="center"/>
    </xf>
    <xf numFmtId="0" fontId="18" fillId="0" borderId="0" xfId="0" applyNumberFormat="1" applyFont="1" applyProtection="1">
      <alignment vertical="center"/>
    </xf>
    <xf numFmtId="0" fontId="1" fillId="0" borderId="0" xfId="0" applyNumberFormat="1" applyFont="1" applyBorder="1" applyProtection="1">
      <alignment vertical="center"/>
    </xf>
    <xf numFmtId="178" fontId="15" fillId="8" borderId="7" xfId="2" applyNumberFormat="1" applyFont="1" applyBorder="1" applyAlignment="1" applyProtection="1">
      <alignment horizontal="right" vertical="center"/>
      <protection locked="0"/>
    </xf>
    <xf numFmtId="0" fontId="1" fillId="7" borderId="0" xfId="0" applyNumberFormat="1" applyFont="1" applyFill="1" applyBorder="1" applyProtection="1">
      <alignment vertical="center"/>
    </xf>
    <xf numFmtId="0" fontId="1" fillId="4" borderId="0" xfId="0" applyNumberFormat="1" applyFont="1" applyFill="1" applyBorder="1" applyProtection="1">
      <alignment vertical="center"/>
    </xf>
    <xf numFmtId="0" fontId="10" fillId="0" borderId="0" xfId="0" applyNumberFormat="1" applyFont="1" applyBorder="1" applyProtection="1">
      <alignment vertical="center"/>
    </xf>
    <xf numFmtId="0" fontId="1" fillId="0" borderId="0" xfId="0" applyNumberFormat="1" applyFont="1" applyFill="1" applyBorder="1" applyProtection="1">
      <alignment vertical="center"/>
    </xf>
    <xf numFmtId="0" fontId="10" fillId="3" borderId="0" xfId="0" applyNumberFormat="1" applyFont="1" applyFill="1" applyBorder="1" applyProtection="1">
      <alignment vertical="center"/>
    </xf>
    <xf numFmtId="0" fontId="10" fillId="11" borderId="0" xfId="0" applyNumberFormat="1" applyFont="1" applyFill="1" applyBorder="1" applyProtection="1">
      <alignment vertical="center"/>
    </xf>
    <xf numFmtId="0" fontId="3" fillId="6" borderId="0" xfId="0" applyNumberFormat="1" applyFont="1" applyFill="1" applyBorder="1" applyProtection="1">
      <alignment vertical="center"/>
    </xf>
    <xf numFmtId="0" fontId="1" fillId="5" borderId="0" xfId="0" applyNumberFormat="1" applyFont="1" applyFill="1" applyBorder="1" applyProtection="1">
      <alignment vertical="center"/>
    </xf>
    <xf numFmtId="176" fontId="21" fillId="14" borderId="0" xfId="0" applyNumberFormat="1" applyFont="1" applyFill="1" applyProtection="1">
      <alignment vertical="center"/>
    </xf>
    <xf numFmtId="0" fontId="21" fillId="14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Alignment="1" applyProtection="1">
      <alignment horizontal="center" vertical="center"/>
    </xf>
    <xf numFmtId="177" fontId="13" fillId="0" borderId="0" xfId="0" applyNumberFormat="1" applyFont="1" applyAlignment="1" applyProtection="1">
      <alignment horizontal="right" vertical="center"/>
    </xf>
    <xf numFmtId="177" fontId="11" fillId="0" borderId="0" xfId="0" applyNumberFormat="1" applyFont="1" applyFill="1" applyAlignment="1" applyProtection="1">
      <alignment vertical="center"/>
    </xf>
    <xf numFmtId="177" fontId="3" fillId="0" borderId="0" xfId="0" applyNumberFormat="1" applyFont="1" applyAlignment="1" applyProtection="1">
      <alignment vertical="center"/>
    </xf>
    <xf numFmtId="0" fontId="25" fillId="10" borderId="0" xfId="0" applyNumberFormat="1" applyFont="1" applyFill="1" applyProtection="1">
      <alignment vertical="center"/>
    </xf>
    <xf numFmtId="180" fontId="11" fillId="3" borderId="0" xfId="0" applyNumberFormat="1" applyFont="1" applyFill="1" applyBorder="1" applyAlignment="1" applyProtection="1">
      <alignment vertical="center"/>
    </xf>
    <xf numFmtId="43" fontId="8" fillId="12" borderId="0" xfId="1" applyFont="1" applyFill="1" applyBorder="1" applyAlignment="1" applyProtection="1">
      <alignment vertical="center"/>
    </xf>
    <xf numFmtId="0" fontId="8" fillId="12" borderId="0" xfId="0" applyNumberFormat="1" applyFont="1" applyFill="1" applyAlignment="1" applyProtection="1">
      <alignment vertical="center"/>
    </xf>
    <xf numFmtId="0" fontId="4" fillId="12" borderId="0" xfId="0" applyNumberFormat="1" applyFont="1" applyFill="1" applyProtection="1">
      <alignment vertical="center"/>
    </xf>
    <xf numFmtId="0" fontId="8" fillId="12" borderId="6" xfId="0" applyNumberFormat="1" applyFont="1" applyFill="1" applyBorder="1" applyAlignment="1" applyProtection="1">
      <alignment vertical="center"/>
    </xf>
    <xf numFmtId="0" fontId="6" fillId="12" borderId="0" xfId="0" applyNumberFormat="1" applyFont="1" applyFill="1" applyProtection="1">
      <alignment vertical="center"/>
    </xf>
    <xf numFmtId="176" fontId="31" fillId="14" borderId="0" xfId="0" applyNumberFormat="1" applyFont="1" applyFill="1" applyProtection="1">
      <alignment vertical="center"/>
    </xf>
    <xf numFmtId="0" fontId="1" fillId="20" borderId="0" xfId="0" applyNumberFormat="1" applyFont="1" applyFill="1" applyProtection="1">
      <alignment vertical="center"/>
    </xf>
    <xf numFmtId="0" fontId="1" fillId="20" borderId="0" xfId="0" applyNumberFormat="1" applyFont="1" applyFill="1" applyBorder="1" applyProtection="1">
      <alignment vertical="center"/>
    </xf>
    <xf numFmtId="0" fontId="4" fillId="20" borderId="0" xfId="0" applyNumberFormat="1" applyFont="1" applyFill="1" applyProtection="1">
      <alignment vertical="center"/>
    </xf>
    <xf numFmtId="0" fontId="6" fillId="20" borderId="0" xfId="0" applyNumberFormat="1" applyFont="1" applyFill="1" applyProtection="1">
      <alignment vertical="center"/>
    </xf>
    <xf numFmtId="0" fontId="18" fillId="0" borderId="0" xfId="0" applyNumberFormat="1" applyFont="1" applyBorder="1" applyAlignment="1" applyProtection="1">
      <alignment horizontal="right" vertical="center"/>
    </xf>
    <xf numFmtId="0" fontId="10" fillId="0" borderId="0" xfId="0" applyNumberFormat="1" applyFont="1" applyBorder="1" applyAlignment="1" applyProtection="1">
      <alignment horizontal="right" vertical="center"/>
    </xf>
    <xf numFmtId="0" fontId="10" fillId="22" borderId="0" xfId="0" applyNumberFormat="1" applyFont="1" applyFill="1" applyProtection="1">
      <alignment vertical="center"/>
    </xf>
    <xf numFmtId="0" fontId="26" fillId="2" borderId="0" xfId="0" applyNumberFormat="1" applyFont="1" applyFill="1" applyBorder="1" applyAlignment="1" applyProtection="1">
      <alignment horizontal="center" vertical="center" readingOrder="1"/>
    </xf>
    <xf numFmtId="177" fontId="11" fillId="0" borderId="0" xfId="0" applyNumberFormat="1" applyFont="1" applyFill="1" applyBorder="1" applyAlignment="1" applyProtection="1">
      <alignment horizontal="center" vertical="center" readingOrder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6" fillId="5" borderId="0" xfId="0" applyNumberFormat="1" applyFont="1" applyFill="1" applyAlignment="1" applyProtection="1">
      <alignment horizontal="center" vertical="center"/>
    </xf>
    <xf numFmtId="0" fontId="16" fillId="5" borderId="0" xfId="0" applyNumberFormat="1" applyFont="1" applyFill="1" applyBorder="1" applyAlignment="1" applyProtection="1">
      <alignment horizontal="center" vertical="center"/>
    </xf>
    <xf numFmtId="0" fontId="14" fillId="5" borderId="0" xfId="0" applyNumberFormat="1" applyFont="1" applyFill="1" applyBorder="1" applyAlignment="1" applyProtection="1">
      <alignment horizontal="center" vertical="center"/>
    </xf>
    <xf numFmtId="179" fontId="28" fillId="8" borderId="13" xfId="2" applyNumberFormat="1" applyFont="1" applyBorder="1" applyAlignment="1" applyProtection="1">
      <alignment horizontal="center" vertical="center"/>
      <protection locked="0"/>
    </xf>
    <xf numFmtId="179" fontId="28" fillId="8" borderId="14" xfId="2" applyNumberFormat="1" applyFont="1" applyBorder="1" applyAlignment="1" applyProtection="1">
      <alignment horizontal="center" vertical="center"/>
      <protection locked="0"/>
    </xf>
    <xf numFmtId="179" fontId="28" fillId="8" borderId="15" xfId="2" applyNumberFormat="1" applyFont="1" applyBorder="1" applyAlignment="1" applyProtection="1">
      <alignment horizontal="center" vertical="center"/>
      <protection locked="0"/>
    </xf>
    <xf numFmtId="0" fontId="29" fillId="0" borderId="2" xfId="2" applyNumberFormat="1" applyFont="1" applyFill="1" applyBorder="1" applyAlignment="1" applyProtection="1">
      <alignment horizontal="center" vertical="center"/>
    </xf>
    <xf numFmtId="0" fontId="26" fillId="4" borderId="3" xfId="0" applyNumberFormat="1" applyFont="1" applyFill="1" applyBorder="1" applyAlignment="1" applyProtection="1">
      <alignment horizontal="center" vertical="center"/>
    </xf>
    <xf numFmtId="0" fontId="20" fillId="16" borderId="0" xfId="0" applyNumberFormat="1" applyFont="1" applyFill="1" applyBorder="1" applyAlignment="1" applyProtection="1">
      <alignment horizontal="center" vertical="center"/>
    </xf>
    <xf numFmtId="181" fontId="33" fillId="9" borderId="8" xfId="0" applyNumberFormat="1" applyFont="1" applyFill="1" applyBorder="1" applyAlignment="1" applyProtection="1">
      <alignment horizontal="center" vertical="center"/>
    </xf>
    <xf numFmtId="181" fontId="33" fillId="9" borderId="9" xfId="0" applyNumberFormat="1" applyFont="1" applyFill="1" applyBorder="1" applyAlignment="1" applyProtection="1">
      <alignment horizontal="center" vertical="center"/>
    </xf>
    <xf numFmtId="181" fontId="33" fillId="9" borderId="10" xfId="0" applyNumberFormat="1" applyFont="1" applyFill="1" applyBorder="1" applyAlignment="1" applyProtection="1">
      <alignment horizontal="center" vertical="center"/>
    </xf>
    <xf numFmtId="181" fontId="33" fillId="9" borderId="11" xfId="0" applyNumberFormat="1" applyFont="1" applyFill="1" applyBorder="1" applyAlignment="1" applyProtection="1">
      <alignment horizontal="center" vertical="center"/>
    </xf>
    <xf numFmtId="181" fontId="33" fillId="9" borderId="12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Alignment="1" applyProtection="1">
      <alignment horizontal="center" vertical="center"/>
    </xf>
    <xf numFmtId="0" fontId="27" fillId="2" borderId="0" xfId="0" applyNumberFormat="1" applyFont="1" applyFill="1" applyAlignment="1" applyProtection="1">
      <alignment horizontal="center" vertical="center"/>
    </xf>
    <xf numFmtId="0" fontId="27" fillId="2" borderId="0" xfId="0" applyNumberFormat="1" applyFont="1" applyFill="1" applyBorder="1" applyAlignment="1" applyProtection="1">
      <alignment horizontal="center" vertical="center"/>
    </xf>
    <xf numFmtId="0" fontId="3" fillId="18" borderId="0" xfId="0" applyNumberFormat="1" applyFont="1" applyFill="1" applyAlignment="1" applyProtection="1">
      <alignment horizontal="center" vertical="center"/>
    </xf>
    <xf numFmtId="0" fontId="3" fillId="17" borderId="0" xfId="0" applyNumberFormat="1" applyFont="1" applyFill="1" applyAlignment="1" applyProtection="1">
      <alignment horizontal="center" vertical="center"/>
    </xf>
    <xf numFmtId="0" fontId="10" fillId="15" borderId="0" xfId="0" applyNumberFormat="1" applyFont="1" applyFill="1" applyAlignment="1" applyProtection="1">
      <alignment horizontal="center" vertical="center"/>
    </xf>
    <xf numFmtId="0" fontId="10" fillId="21" borderId="0" xfId="0" applyNumberFormat="1" applyFont="1" applyFill="1" applyAlignment="1" applyProtection="1">
      <alignment horizontal="center" vertical="center"/>
    </xf>
    <xf numFmtId="0" fontId="20" fillId="13" borderId="0" xfId="0" applyNumberFormat="1" applyFont="1" applyFill="1" applyAlignment="1" applyProtection="1">
      <alignment horizontal="center" vertical="center"/>
    </xf>
    <xf numFmtId="0" fontId="19" fillId="13" borderId="0" xfId="0" applyNumberFormat="1" applyFont="1" applyFill="1" applyAlignment="1" applyProtection="1">
      <alignment horizontal="center" vertical="center"/>
    </xf>
    <xf numFmtId="0" fontId="26" fillId="3" borderId="0" xfId="0" applyNumberFormat="1" applyFont="1" applyFill="1" applyBorder="1" applyAlignment="1" applyProtection="1">
      <alignment horizontal="center" vertical="center"/>
    </xf>
    <xf numFmtId="0" fontId="20" fillId="19" borderId="0" xfId="0" applyNumberFormat="1" applyFont="1" applyFill="1" applyBorder="1" applyAlignment="1" applyProtection="1">
      <alignment horizontal="center" vertical="center"/>
    </xf>
    <xf numFmtId="0" fontId="26" fillId="4" borderId="0" xfId="0" applyNumberFormat="1" applyFont="1" applyFill="1" applyBorder="1" applyAlignment="1" applyProtection="1">
      <alignment horizontal="center" vertical="center" readingOrder="1"/>
    </xf>
    <xf numFmtId="0" fontId="17" fillId="0" borderId="0" xfId="0" applyNumberFormat="1" applyFont="1" applyBorder="1" applyAlignment="1" applyProtection="1">
      <alignment horizontal="center" vertical="center"/>
    </xf>
  </cellXfs>
  <cellStyles count="3">
    <cellStyle name="一般" xfId="0" builtinId="0"/>
    <cellStyle name="千分位" xfId="1" builtinId="3"/>
    <cellStyle name="輸入" xfId="2" builtinId="20"/>
  </cellStyles>
  <dxfs count="6"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4EE00"/>
      <color rgb="FFFF603B"/>
      <color rgb="FF0FCB25"/>
      <color rgb="FF009900"/>
      <color rgb="FFFF3300"/>
      <color rgb="FFFFCCC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5105;&#30340;&#36039;&#26009;\&#32156;&#21512;&#33287;&#26410;&#20998;&#39006;&#36039;&#26009;\&#27231;&#36554;&#20445;&#39178;&#29992;\&#27231;&#36554;&#27833;&#32791;&#20445;&#39178;&#32000;&#37636;&#34920;(2017&#24460;%20&#21547;&#35242;&#21451;&#32000;&#3763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~"/>
      <sheetName val="2012~2016(舊)"/>
      <sheetName val="Mom 高手125保養紀錄"/>
      <sheetName val="迪爵保養紀錄"/>
      <sheetName val="親友保養紀錄"/>
      <sheetName val="支出計算"/>
      <sheetName val="GOGORO費用試算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19" zoomScale="85" zoomScaleNormal="85" workbookViewId="0">
      <selection activeCell="G48" sqref="G48"/>
    </sheetView>
  </sheetViews>
  <sheetFormatPr defaultColWidth="0" defaultRowHeight="15.75" zeroHeight="1" outlineLevelRow="1" x14ac:dyDescent="0.25"/>
  <cols>
    <col min="1" max="1" width="0.875" style="65" customWidth="1"/>
    <col min="2" max="2" width="17.625" style="65" customWidth="1"/>
    <col min="3" max="5" width="16.625" style="65" customWidth="1"/>
    <col min="6" max="6" width="16.625" style="66" customWidth="1"/>
    <col min="7" max="7" width="17.625" style="66" customWidth="1"/>
    <col min="8" max="10" width="16.625" style="65" customWidth="1"/>
    <col min="11" max="11" width="20.25" style="65" customWidth="1"/>
    <col min="12" max="12" width="0.875" style="65" customWidth="1"/>
    <col min="13" max="16384" width="9" style="65" hidden="1"/>
  </cols>
  <sheetData>
    <row r="1" spans="1:12" ht="5.0999999999999996" customHeight="1" x14ac:dyDescent="0.25">
      <c r="A1" s="5"/>
      <c r="B1" s="5"/>
      <c r="C1" s="5"/>
      <c r="D1" s="5"/>
      <c r="E1" s="5"/>
      <c r="F1" s="43"/>
      <c r="G1" s="43"/>
      <c r="H1" s="5"/>
      <c r="I1" s="5"/>
      <c r="J1" s="5"/>
      <c r="K1" s="5"/>
      <c r="L1" s="5"/>
    </row>
    <row r="2" spans="1:12" ht="24" x14ac:dyDescent="0.25">
      <c r="A2" s="5"/>
      <c r="B2" s="89" t="s">
        <v>103</v>
      </c>
      <c r="C2" s="89"/>
      <c r="D2" s="89"/>
      <c r="E2" s="89"/>
      <c r="F2" s="89"/>
      <c r="G2" s="89"/>
      <c r="H2" s="89"/>
      <c r="I2" s="57" t="s">
        <v>56</v>
      </c>
      <c r="J2" s="22"/>
      <c r="K2" s="22"/>
      <c r="L2" s="7"/>
    </row>
    <row r="3" spans="1:12" ht="18.75" x14ac:dyDescent="0.25">
      <c r="A3" s="5"/>
      <c r="B3" s="94" t="s">
        <v>104</v>
      </c>
      <c r="C3" s="94"/>
      <c r="D3" s="94"/>
      <c r="E3" s="95" t="s">
        <v>85</v>
      </c>
      <c r="F3" s="95"/>
      <c r="G3" s="95"/>
      <c r="H3" s="71" t="s">
        <v>68</v>
      </c>
      <c r="I3" s="22" t="s">
        <v>77</v>
      </c>
      <c r="J3" s="22"/>
      <c r="K3" s="22"/>
      <c r="L3" s="7"/>
    </row>
    <row r="4" spans="1:12" ht="16.5" x14ac:dyDescent="0.25">
      <c r="A4" s="5"/>
      <c r="B4" s="4" t="s">
        <v>99</v>
      </c>
      <c r="C4" s="4" t="s">
        <v>97</v>
      </c>
      <c r="D4" s="4" t="s">
        <v>61</v>
      </c>
      <c r="E4" s="4" t="s">
        <v>100</v>
      </c>
      <c r="F4" s="44" t="s">
        <v>105</v>
      </c>
      <c r="G4" s="44" t="s">
        <v>86</v>
      </c>
      <c r="H4" s="4" t="s">
        <v>76</v>
      </c>
      <c r="I4" s="22" t="s">
        <v>83</v>
      </c>
      <c r="J4" s="22"/>
      <c r="K4" s="22"/>
      <c r="L4" s="7"/>
    </row>
    <row r="5" spans="1:12" ht="18.75" x14ac:dyDescent="0.25">
      <c r="A5" s="5"/>
      <c r="B5" s="36">
        <v>299</v>
      </c>
      <c r="C5" s="39">
        <v>100</v>
      </c>
      <c r="D5" s="40">
        <v>2.5</v>
      </c>
      <c r="E5" s="36">
        <v>1199</v>
      </c>
      <c r="F5" s="101" t="s">
        <v>96</v>
      </c>
      <c r="G5" s="69" t="s">
        <v>89</v>
      </c>
      <c r="H5" s="36">
        <v>249</v>
      </c>
      <c r="I5" s="22" t="s">
        <v>59</v>
      </c>
      <c r="J5" s="21"/>
      <c r="K5" s="21"/>
      <c r="L5" s="7"/>
    </row>
    <row r="6" spans="1:12" ht="18.75" x14ac:dyDescent="0.25">
      <c r="A6" s="5"/>
      <c r="B6" s="36">
        <v>499</v>
      </c>
      <c r="C6" s="39">
        <v>300</v>
      </c>
      <c r="D6" s="40">
        <v>2.5</v>
      </c>
      <c r="E6" s="36">
        <v>999</v>
      </c>
      <c r="F6" s="101"/>
      <c r="G6" s="69" t="s">
        <v>87</v>
      </c>
      <c r="H6" s="54" t="str">
        <f>IF(ISERROR(H5/B45),"0",H5/B45)</f>
        <v>0</v>
      </c>
      <c r="I6" s="22" t="s">
        <v>84</v>
      </c>
      <c r="J6" s="21"/>
      <c r="K6" s="21"/>
      <c r="L6" s="7"/>
    </row>
    <row r="7" spans="1:12" ht="18.75" x14ac:dyDescent="0.25">
      <c r="A7" s="5"/>
      <c r="B7" s="36">
        <v>799</v>
      </c>
      <c r="C7" s="39">
        <v>600</v>
      </c>
      <c r="D7" s="40">
        <v>1.5</v>
      </c>
      <c r="E7" s="36">
        <v>899</v>
      </c>
      <c r="F7" s="101"/>
      <c r="G7" s="70" t="s">
        <v>88</v>
      </c>
      <c r="H7" s="3"/>
      <c r="I7" s="23" t="s">
        <v>69</v>
      </c>
      <c r="J7" s="23"/>
      <c r="K7" s="23"/>
      <c r="L7" s="7"/>
    </row>
    <row r="8" spans="1:12" ht="18.75" x14ac:dyDescent="0.25">
      <c r="A8" s="5"/>
      <c r="B8" s="36"/>
      <c r="C8" s="39"/>
      <c r="D8" s="40"/>
      <c r="E8" s="36"/>
      <c r="F8" s="45"/>
      <c r="G8" s="45"/>
      <c r="H8" s="3"/>
      <c r="I8" s="23" t="s">
        <v>70</v>
      </c>
      <c r="J8" s="23"/>
      <c r="K8" s="23"/>
      <c r="L8" s="7"/>
    </row>
    <row r="9" spans="1:12" ht="20.25" x14ac:dyDescent="0.25">
      <c r="A9" s="5"/>
      <c r="B9" s="96" t="s">
        <v>98</v>
      </c>
      <c r="C9" s="97"/>
      <c r="D9" s="97"/>
      <c r="E9" s="97"/>
      <c r="F9" s="97"/>
      <c r="G9" s="97"/>
      <c r="H9" s="97"/>
      <c r="I9" s="97"/>
      <c r="J9" s="97"/>
      <c r="K9" s="97"/>
      <c r="L9" s="7"/>
    </row>
    <row r="10" spans="1:12" ht="20.100000000000001" customHeight="1" outlineLevel="1" x14ac:dyDescent="0.25">
      <c r="A10" s="5"/>
      <c r="B10" s="75" t="s">
        <v>58</v>
      </c>
      <c r="C10" s="75"/>
      <c r="D10" s="75"/>
      <c r="E10" s="75"/>
      <c r="F10" s="75"/>
      <c r="G10" s="75"/>
      <c r="H10" s="75"/>
      <c r="I10" s="75"/>
      <c r="J10" s="75"/>
      <c r="K10" s="75"/>
      <c r="L10" s="7"/>
    </row>
    <row r="11" spans="1:12" ht="23.25" outlineLevel="1" x14ac:dyDescent="0.25">
      <c r="A11" s="5"/>
      <c r="B11" s="93" t="s">
        <v>13</v>
      </c>
      <c r="C11" s="93"/>
      <c r="D11" s="93"/>
      <c r="E11" s="93"/>
      <c r="F11" s="41"/>
      <c r="G11" s="92" t="s">
        <v>30</v>
      </c>
      <c r="H11" s="92"/>
      <c r="I11" s="92"/>
      <c r="J11" s="92"/>
      <c r="K11" s="53"/>
      <c r="L11" s="7"/>
    </row>
    <row r="12" spans="1:12" ht="18.75" outlineLevel="1" x14ac:dyDescent="0.25">
      <c r="A12" s="5"/>
      <c r="B12" s="24" t="s">
        <v>36</v>
      </c>
      <c r="C12" s="24" t="s">
        <v>21</v>
      </c>
      <c r="D12" s="24" t="s">
        <v>5</v>
      </c>
      <c r="E12" s="24" t="s">
        <v>4</v>
      </c>
      <c r="F12" s="46"/>
      <c r="G12" s="47" t="s">
        <v>43</v>
      </c>
      <c r="H12" s="25" t="s">
        <v>14</v>
      </c>
      <c r="I12" s="25" t="s">
        <v>15</v>
      </c>
      <c r="J12" s="25" t="s">
        <v>16</v>
      </c>
      <c r="K12" s="6"/>
      <c r="L12" s="7"/>
    </row>
    <row r="13" spans="1:12" ht="30" customHeight="1" outlineLevel="1" x14ac:dyDescent="0.25">
      <c r="A13" s="5"/>
      <c r="B13" s="3" t="s">
        <v>9</v>
      </c>
      <c r="C13" s="15">
        <v>333</v>
      </c>
      <c r="D13" s="15">
        <v>3000</v>
      </c>
      <c r="E13" s="16">
        <f>IF(ISERROR(C13/D13),"0",C13/D13)</f>
        <v>0.111</v>
      </c>
      <c r="F13" s="41"/>
      <c r="G13" s="41" t="s">
        <v>17</v>
      </c>
      <c r="H13" s="15">
        <v>200</v>
      </c>
      <c r="I13" s="15">
        <v>1000</v>
      </c>
      <c r="J13" s="17">
        <f>IF(ISERROR(H13/I13),"0",H13/I13)</f>
        <v>0.2</v>
      </c>
      <c r="K13" s="18"/>
      <c r="L13" s="7"/>
    </row>
    <row r="14" spans="1:12" outlineLevel="1" x14ac:dyDescent="0.25">
      <c r="A14" s="7"/>
      <c r="B14" s="3" t="s">
        <v>10</v>
      </c>
      <c r="C14" s="15">
        <v>122</v>
      </c>
      <c r="D14" s="15">
        <v>3000</v>
      </c>
      <c r="E14" s="16">
        <f>IF(ISERROR(C14/D14),"0",C14/D14)</f>
        <v>4.0666666666666663E-2</v>
      </c>
      <c r="F14" s="41"/>
      <c r="G14" s="41" t="s">
        <v>11</v>
      </c>
      <c r="H14" s="15">
        <v>50</v>
      </c>
      <c r="I14" s="15">
        <v>3000</v>
      </c>
      <c r="J14" s="17">
        <f t="shared" ref="J14:J20" si="0">IF(ISERROR(H14/I14),"0",H14/I14)</f>
        <v>1.6666666666666666E-2</v>
      </c>
      <c r="K14" s="18"/>
      <c r="L14" s="7"/>
    </row>
    <row r="15" spans="1:12" ht="15.75" customHeight="1" outlineLevel="1" x14ac:dyDescent="0.25">
      <c r="A15" s="5"/>
      <c r="B15" s="3" t="s">
        <v>66</v>
      </c>
      <c r="C15" s="15">
        <v>111</v>
      </c>
      <c r="D15" s="15">
        <v>6000</v>
      </c>
      <c r="E15" s="16">
        <f>IF(ISERROR(C15/D15),"0",C15/D15)</f>
        <v>1.8499999999999999E-2</v>
      </c>
      <c r="F15" s="41"/>
      <c r="G15" s="41" t="s">
        <v>18</v>
      </c>
      <c r="H15" s="15">
        <v>150</v>
      </c>
      <c r="I15" s="15">
        <v>10000</v>
      </c>
      <c r="J15" s="17">
        <f t="shared" si="0"/>
        <v>1.4999999999999999E-2</v>
      </c>
      <c r="K15" s="18"/>
      <c r="L15" s="7"/>
    </row>
    <row r="16" spans="1:12" outlineLevel="1" x14ac:dyDescent="0.25">
      <c r="A16" s="5"/>
      <c r="B16" s="3" t="s">
        <v>11</v>
      </c>
      <c r="C16" s="15">
        <v>282</v>
      </c>
      <c r="D16" s="15">
        <v>10000</v>
      </c>
      <c r="E16" s="16">
        <f>IF(ISERROR(C16/D16),"0",C16/D16)</f>
        <v>2.8199999999999999E-2</v>
      </c>
      <c r="F16" s="41"/>
      <c r="G16" s="41" t="s">
        <v>19</v>
      </c>
      <c r="H16" s="15">
        <v>300</v>
      </c>
      <c r="I16" s="15">
        <v>5000</v>
      </c>
      <c r="J16" s="17">
        <f>IF(ISERROR(H16/I16),"0",H16/I16)</f>
        <v>0.06</v>
      </c>
      <c r="K16" s="18"/>
      <c r="L16" s="7"/>
    </row>
    <row r="17" spans="1:12" outlineLevel="1" x14ac:dyDescent="0.25">
      <c r="A17" s="5"/>
      <c r="B17" s="3" t="s">
        <v>12</v>
      </c>
      <c r="C17" s="15">
        <v>444</v>
      </c>
      <c r="D17" s="15">
        <v>10000</v>
      </c>
      <c r="E17" s="16">
        <f>IF(ISERROR(C17/D17),"0",C17/D17)</f>
        <v>4.4400000000000002E-2</v>
      </c>
      <c r="F17" s="41"/>
      <c r="G17" s="41" t="s">
        <v>20</v>
      </c>
      <c r="H17" s="15">
        <v>300</v>
      </c>
      <c r="I17" s="15">
        <v>10000</v>
      </c>
      <c r="J17" s="17">
        <f t="shared" si="0"/>
        <v>0.03</v>
      </c>
      <c r="K17" s="18"/>
      <c r="L17" s="7"/>
    </row>
    <row r="18" spans="1:12" outlineLevel="1" x14ac:dyDescent="0.25">
      <c r="A18" s="5"/>
      <c r="B18" s="3" t="s">
        <v>31</v>
      </c>
      <c r="C18" s="15"/>
      <c r="D18" s="15"/>
      <c r="E18" s="19"/>
      <c r="F18" s="41"/>
      <c r="G18" s="41" t="s">
        <v>32</v>
      </c>
      <c r="H18" s="15">
        <v>0</v>
      </c>
      <c r="I18" s="15">
        <v>9000</v>
      </c>
      <c r="J18" s="17">
        <f t="shared" si="0"/>
        <v>0</v>
      </c>
      <c r="K18" s="18"/>
      <c r="L18" s="7"/>
    </row>
    <row r="19" spans="1:12" outlineLevel="1" x14ac:dyDescent="0.25">
      <c r="A19" s="5"/>
      <c r="B19" s="3"/>
      <c r="C19" s="3"/>
      <c r="D19" s="3"/>
      <c r="E19" s="19"/>
      <c r="F19" s="41"/>
      <c r="G19" s="41" t="s">
        <v>35</v>
      </c>
      <c r="H19" s="15">
        <v>800</v>
      </c>
      <c r="I19" s="15">
        <v>30000</v>
      </c>
      <c r="J19" s="17">
        <f t="shared" si="0"/>
        <v>2.6666666666666668E-2</v>
      </c>
      <c r="K19" s="18"/>
      <c r="L19" s="7"/>
    </row>
    <row r="20" spans="1:12" ht="16.5" customHeight="1" outlineLevel="1" x14ac:dyDescent="0.25">
      <c r="A20" s="5"/>
      <c r="B20" s="3"/>
      <c r="C20" s="3"/>
      <c r="D20" s="3"/>
      <c r="E20" s="19"/>
      <c r="F20" s="41"/>
      <c r="G20" s="41" t="s">
        <v>31</v>
      </c>
      <c r="H20" s="15"/>
      <c r="I20" s="15"/>
      <c r="J20" s="17" t="str">
        <f t="shared" si="0"/>
        <v>0</v>
      </c>
      <c r="K20" s="18"/>
      <c r="L20" s="7"/>
    </row>
    <row r="21" spans="1:12" ht="18.75" outlineLevel="1" x14ac:dyDescent="0.25">
      <c r="A21" s="5">
        <v>0</v>
      </c>
      <c r="B21" s="28" t="s">
        <v>33</v>
      </c>
      <c r="C21" s="28"/>
      <c r="D21" s="28"/>
      <c r="E21" s="29">
        <f>SUM(E13:E18)</f>
        <v>0.24276666666666666</v>
      </c>
      <c r="F21" s="48"/>
      <c r="G21" s="48"/>
      <c r="H21" s="28"/>
      <c r="I21" s="28"/>
      <c r="J21" s="29">
        <f>SUM(J13:J20)</f>
        <v>0.34833333333333333</v>
      </c>
      <c r="K21" s="30">
        <f t="shared" ref="K21:K32" si="1">E21-J21</f>
        <v>-0.10556666666666667</v>
      </c>
      <c r="L21" s="7"/>
    </row>
    <row r="22" spans="1:12" ht="3" customHeight="1" outlineLevel="1" x14ac:dyDescent="0.25">
      <c r="A22" s="5"/>
      <c r="B22" s="3"/>
      <c r="C22" s="3"/>
      <c r="D22" s="3"/>
      <c r="E22" s="20"/>
      <c r="F22" s="41"/>
      <c r="G22" s="41"/>
      <c r="H22" s="3"/>
      <c r="I22" s="3"/>
      <c r="J22" s="20"/>
      <c r="K22" s="18"/>
      <c r="L22" s="7"/>
    </row>
    <row r="23" spans="1:12" ht="18.75" outlineLevel="1" x14ac:dyDescent="0.25">
      <c r="A23" s="5"/>
      <c r="B23" s="24" t="s">
        <v>23</v>
      </c>
      <c r="C23" s="24" t="s">
        <v>39</v>
      </c>
      <c r="D23" s="24" t="s">
        <v>40</v>
      </c>
      <c r="E23" s="27" t="s">
        <v>41</v>
      </c>
      <c r="F23" s="41"/>
      <c r="G23" s="47" t="s">
        <v>23</v>
      </c>
      <c r="H23" s="25" t="s">
        <v>42</v>
      </c>
      <c r="I23" s="25" t="s">
        <v>15</v>
      </c>
      <c r="J23" s="26" t="s">
        <v>16</v>
      </c>
      <c r="K23" s="18"/>
      <c r="L23" s="7"/>
    </row>
    <row r="24" spans="1:12" outlineLevel="1" x14ac:dyDescent="0.25">
      <c r="A24" s="5"/>
      <c r="B24" s="3" t="s">
        <v>24</v>
      </c>
      <c r="C24" s="15"/>
      <c r="D24" s="15"/>
      <c r="E24" s="17" t="str">
        <f t="shared" ref="E24:E30" si="2">IF(ISERROR(C24/D24),"0",C24/D24)</f>
        <v>0</v>
      </c>
      <c r="F24" s="41"/>
      <c r="G24" s="41" t="s">
        <v>24</v>
      </c>
      <c r="H24" s="15"/>
      <c r="I24" s="15"/>
      <c r="J24" s="17" t="str">
        <f>IF(ISERROR(H24/I24),"0",H24/I24)</f>
        <v>0</v>
      </c>
      <c r="K24" s="18"/>
      <c r="L24" s="7"/>
    </row>
    <row r="25" spans="1:12" outlineLevel="1" x14ac:dyDescent="0.25">
      <c r="A25" s="5"/>
      <c r="B25" s="3" t="s">
        <v>25</v>
      </c>
      <c r="C25" s="15"/>
      <c r="D25" s="15"/>
      <c r="E25" s="17" t="str">
        <f t="shared" si="2"/>
        <v>0</v>
      </c>
      <c r="F25" s="41"/>
      <c r="G25" s="41" t="s">
        <v>25</v>
      </c>
      <c r="H25" s="15"/>
      <c r="I25" s="15"/>
      <c r="J25" s="17" t="str">
        <f t="shared" ref="J25:J30" si="3">IF(ISERROR(H25/I25),"0",H25/I25)</f>
        <v>0</v>
      </c>
      <c r="K25" s="18"/>
      <c r="L25" s="7"/>
    </row>
    <row r="26" spans="1:12" outlineLevel="1" x14ac:dyDescent="0.25">
      <c r="A26" s="5"/>
      <c r="B26" s="3" t="s">
        <v>26</v>
      </c>
      <c r="C26" s="15"/>
      <c r="D26" s="15"/>
      <c r="E26" s="17" t="str">
        <f t="shared" si="2"/>
        <v>0</v>
      </c>
      <c r="F26" s="41"/>
      <c r="G26" s="41" t="s">
        <v>26</v>
      </c>
      <c r="H26" s="15"/>
      <c r="I26" s="15"/>
      <c r="J26" s="17" t="str">
        <f t="shared" si="3"/>
        <v>0</v>
      </c>
      <c r="K26" s="18"/>
      <c r="L26" s="7"/>
    </row>
    <row r="27" spans="1:12" outlineLevel="1" x14ac:dyDescent="0.25">
      <c r="A27" s="5"/>
      <c r="B27" s="3" t="s">
        <v>27</v>
      </c>
      <c r="C27" s="15"/>
      <c r="D27" s="15"/>
      <c r="E27" s="17" t="str">
        <f t="shared" si="2"/>
        <v>0</v>
      </c>
      <c r="F27" s="41"/>
      <c r="G27" s="41" t="s">
        <v>27</v>
      </c>
      <c r="H27" s="15"/>
      <c r="I27" s="15"/>
      <c r="J27" s="17" t="str">
        <f t="shared" si="3"/>
        <v>0</v>
      </c>
      <c r="K27" s="18"/>
      <c r="L27" s="7"/>
    </row>
    <row r="28" spans="1:12" outlineLevel="1" x14ac:dyDescent="0.25">
      <c r="A28" s="5"/>
      <c r="B28" s="3" t="s">
        <v>28</v>
      </c>
      <c r="C28" s="15"/>
      <c r="D28" s="15"/>
      <c r="E28" s="17" t="str">
        <f t="shared" si="2"/>
        <v>0</v>
      </c>
      <c r="F28" s="41"/>
      <c r="G28" s="41" t="s">
        <v>28</v>
      </c>
      <c r="H28" s="15"/>
      <c r="I28" s="15"/>
      <c r="J28" s="17" t="str">
        <f t="shared" si="3"/>
        <v>0</v>
      </c>
      <c r="K28" s="18"/>
      <c r="L28" s="7"/>
    </row>
    <row r="29" spans="1:12" outlineLevel="1" x14ac:dyDescent="0.25">
      <c r="A29" s="5"/>
      <c r="B29" s="3" t="s">
        <v>29</v>
      </c>
      <c r="C29" s="15"/>
      <c r="D29" s="15"/>
      <c r="E29" s="17" t="str">
        <f t="shared" si="2"/>
        <v>0</v>
      </c>
      <c r="F29" s="41"/>
      <c r="G29" s="41" t="s">
        <v>34</v>
      </c>
      <c r="H29" s="15"/>
      <c r="I29" s="15"/>
      <c r="J29" s="17" t="str">
        <f t="shared" si="3"/>
        <v>0</v>
      </c>
      <c r="K29" s="18"/>
      <c r="L29" s="7"/>
    </row>
    <row r="30" spans="1:12" outlineLevel="1" x14ac:dyDescent="0.25">
      <c r="A30" s="5"/>
      <c r="B30" s="3" t="s">
        <v>38</v>
      </c>
      <c r="C30" s="15"/>
      <c r="D30" s="15"/>
      <c r="E30" s="17" t="str">
        <f t="shared" si="2"/>
        <v>0</v>
      </c>
      <c r="F30" s="41"/>
      <c r="G30" s="41" t="s">
        <v>37</v>
      </c>
      <c r="H30" s="15"/>
      <c r="I30" s="15"/>
      <c r="J30" s="17" t="str">
        <f t="shared" si="3"/>
        <v>0</v>
      </c>
      <c r="K30" s="18"/>
      <c r="L30" s="7"/>
    </row>
    <row r="31" spans="1:12" outlineLevel="1" x14ac:dyDescent="0.25">
      <c r="A31" s="5"/>
      <c r="B31" s="3"/>
      <c r="C31" s="3"/>
      <c r="D31" s="3"/>
      <c r="E31" s="20"/>
      <c r="F31" s="41"/>
      <c r="G31" s="41"/>
      <c r="H31" s="3"/>
      <c r="I31" s="3"/>
      <c r="J31" s="20"/>
      <c r="K31" s="18"/>
      <c r="L31" s="7"/>
    </row>
    <row r="32" spans="1:12" ht="18.75" outlineLevel="1" x14ac:dyDescent="0.25">
      <c r="A32" s="5"/>
      <c r="B32" s="28" t="s">
        <v>22</v>
      </c>
      <c r="C32" s="28"/>
      <c r="D32" s="28"/>
      <c r="E32" s="31">
        <f>SUM(E24:E30)</f>
        <v>0</v>
      </c>
      <c r="F32" s="48"/>
      <c r="G32" s="48"/>
      <c r="H32" s="28"/>
      <c r="I32" s="28"/>
      <c r="J32" s="31">
        <f>SUM(J24:J30)</f>
        <v>0</v>
      </c>
      <c r="K32" s="30">
        <f t="shared" si="1"/>
        <v>0</v>
      </c>
      <c r="L32" s="7"/>
    </row>
    <row r="33" spans="1:12" ht="3" customHeight="1" outlineLevel="1" x14ac:dyDescent="0.25">
      <c r="A33" s="5"/>
      <c r="B33" s="3"/>
      <c r="C33" s="3"/>
      <c r="D33" s="3"/>
      <c r="E33" s="20"/>
      <c r="F33" s="41"/>
      <c r="G33" s="41"/>
      <c r="H33" s="3"/>
      <c r="I33" s="3"/>
      <c r="J33" s="20"/>
      <c r="K33" s="18"/>
      <c r="L33" s="7"/>
    </row>
    <row r="34" spans="1:12" ht="18.75" outlineLevel="1" x14ac:dyDescent="0.25">
      <c r="A34" s="5"/>
      <c r="B34" s="24" t="s">
        <v>60</v>
      </c>
      <c r="C34" s="24" t="s">
        <v>50</v>
      </c>
      <c r="D34" s="24" t="s">
        <v>53</v>
      </c>
      <c r="E34" s="27" t="s">
        <v>41</v>
      </c>
      <c r="F34" s="41"/>
      <c r="G34" s="47" t="s">
        <v>60</v>
      </c>
      <c r="H34" s="25" t="s">
        <v>50</v>
      </c>
      <c r="I34" s="25" t="s">
        <v>54</v>
      </c>
      <c r="J34" s="26" t="s">
        <v>41</v>
      </c>
      <c r="K34" s="18"/>
      <c r="L34" s="7"/>
    </row>
    <row r="35" spans="1:12" outlineLevel="1" x14ac:dyDescent="0.25">
      <c r="A35" s="5"/>
      <c r="B35" s="3" t="s">
        <v>51</v>
      </c>
      <c r="C35" s="15">
        <v>0</v>
      </c>
      <c r="D35" s="3">
        <f>B45*12</f>
        <v>0</v>
      </c>
      <c r="E35" s="17" t="str">
        <f>IF(ISERROR(C35/D35),"0",C35/D35)</f>
        <v>0</v>
      </c>
      <c r="F35" s="41"/>
      <c r="G35" s="41" t="s">
        <v>51</v>
      </c>
      <c r="H35" s="15">
        <v>450</v>
      </c>
      <c r="I35" s="3">
        <f>B45*12</f>
        <v>0</v>
      </c>
      <c r="J35" s="17" t="str">
        <f>IF(ISERROR(H35/I35),"0",H35/I35)</f>
        <v>0</v>
      </c>
      <c r="K35" s="18"/>
      <c r="L35" s="7"/>
    </row>
    <row r="36" spans="1:12" outlineLevel="1" x14ac:dyDescent="0.25">
      <c r="A36" s="5"/>
      <c r="B36" s="3" t="s">
        <v>48</v>
      </c>
      <c r="C36" s="15">
        <v>0</v>
      </c>
      <c r="D36" s="3">
        <f>B45*12</f>
        <v>0</v>
      </c>
      <c r="E36" s="17" t="str">
        <f>IF(ISERROR(C36/D36),"0",C36/D36)</f>
        <v>0</v>
      </c>
      <c r="F36" s="41"/>
      <c r="G36" s="41" t="s">
        <v>48</v>
      </c>
      <c r="H36" s="15">
        <v>0</v>
      </c>
      <c r="I36" s="3">
        <f>B45*12</f>
        <v>0</v>
      </c>
      <c r="J36" s="17" t="str">
        <f t="shared" ref="J36:J37" si="4">IF(ISERROR(H36/I36),"0",H36/I36)</f>
        <v>0</v>
      </c>
      <c r="K36" s="18"/>
      <c r="L36" s="7"/>
    </row>
    <row r="37" spans="1:12" outlineLevel="1" x14ac:dyDescent="0.25">
      <c r="A37" s="5"/>
      <c r="B37" s="3" t="s">
        <v>49</v>
      </c>
      <c r="C37" s="15">
        <v>600</v>
      </c>
      <c r="D37" s="3">
        <f>B45*12</f>
        <v>0</v>
      </c>
      <c r="E37" s="17" t="str">
        <f>IF(ISERROR(C37/D37),"0",C37/D37)</f>
        <v>0</v>
      </c>
      <c r="F37" s="41"/>
      <c r="G37" s="41" t="s">
        <v>49</v>
      </c>
      <c r="H37" s="15">
        <v>600</v>
      </c>
      <c r="I37" s="3">
        <f>B45*12</f>
        <v>0</v>
      </c>
      <c r="J37" s="17" t="str">
        <f t="shared" si="4"/>
        <v>0</v>
      </c>
      <c r="K37" s="18"/>
      <c r="L37" s="7"/>
    </row>
    <row r="38" spans="1:12" outlineLevel="1" x14ac:dyDescent="0.25">
      <c r="A38" s="5"/>
      <c r="B38" s="3"/>
      <c r="C38" s="3"/>
      <c r="D38" s="3"/>
      <c r="E38" s="20"/>
      <c r="F38" s="41"/>
      <c r="G38" s="41"/>
      <c r="H38" s="3"/>
      <c r="I38" s="3"/>
      <c r="J38" s="20"/>
      <c r="K38" s="18"/>
      <c r="L38" s="7"/>
    </row>
    <row r="39" spans="1:12" ht="18.75" outlineLevel="1" x14ac:dyDescent="0.25">
      <c r="A39" s="5"/>
      <c r="B39" s="28" t="s">
        <v>33</v>
      </c>
      <c r="C39" s="28"/>
      <c r="D39" s="28"/>
      <c r="E39" s="31">
        <f>SUM(E35:E37)</f>
        <v>0</v>
      </c>
      <c r="F39" s="48"/>
      <c r="G39" s="48" t="s">
        <v>52</v>
      </c>
      <c r="H39" s="28"/>
      <c r="I39" s="28"/>
      <c r="J39" s="31">
        <f>SUM(J35:J37)</f>
        <v>0</v>
      </c>
      <c r="K39" s="30">
        <f>E39-J39</f>
        <v>0</v>
      </c>
      <c r="L39" s="7"/>
    </row>
    <row r="40" spans="1:12" ht="3" customHeight="1" outlineLevel="1" x14ac:dyDescent="0.25">
      <c r="A40" s="5"/>
      <c r="B40" s="3"/>
      <c r="C40" s="3"/>
      <c r="D40" s="3"/>
      <c r="E40" s="20"/>
      <c r="F40" s="41"/>
      <c r="G40" s="41"/>
      <c r="H40" s="3"/>
      <c r="I40" s="3"/>
      <c r="J40" s="20"/>
      <c r="K40" s="18"/>
      <c r="L40" s="7"/>
    </row>
    <row r="41" spans="1:12" ht="23.25" outlineLevel="1" x14ac:dyDescent="0.25">
      <c r="A41" s="5"/>
      <c r="B41" s="32" t="s">
        <v>44</v>
      </c>
      <c r="C41" s="32"/>
      <c r="D41" s="32"/>
      <c r="E41" s="33">
        <f>SUM(E21+E32+E39)</f>
        <v>0.24276666666666666</v>
      </c>
      <c r="F41" s="49"/>
      <c r="G41" s="49"/>
      <c r="H41" s="32"/>
      <c r="I41" s="32"/>
      <c r="J41" s="33">
        <f>SUM(J21+J32+J39)</f>
        <v>0.34833333333333333</v>
      </c>
      <c r="K41" s="34">
        <f>E41-J41</f>
        <v>-0.10556666666666667</v>
      </c>
      <c r="L41" s="7"/>
    </row>
    <row r="42" spans="1:12" ht="3" customHeight="1" x14ac:dyDescent="0.25">
      <c r="A42" s="5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7"/>
    </row>
    <row r="43" spans="1:12" ht="20.100000000000001" customHeight="1" x14ac:dyDescent="0.25">
      <c r="A43" s="5"/>
      <c r="B43" s="76" t="s">
        <v>55</v>
      </c>
      <c r="C43" s="77"/>
      <c r="D43" s="77"/>
      <c r="E43" s="77"/>
      <c r="F43" s="77"/>
      <c r="G43" s="77"/>
      <c r="H43" s="77"/>
      <c r="I43" s="77"/>
      <c r="J43" s="77"/>
      <c r="K43" s="77"/>
      <c r="L43" s="7"/>
    </row>
    <row r="44" spans="1:12" ht="29.25" customHeight="1" thickBot="1" x14ac:dyDescent="0.3">
      <c r="A44" s="5"/>
      <c r="B44" s="82" t="s">
        <v>74</v>
      </c>
      <c r="C44" s="82"/>
      <c r="D44" s="82"/>
      <c r="E44" s="82"/>
      <c r="F44" s="83" t="s">
        <v>101</v>
      </c>
      <c r="G44" s="83"/>
      <c r="H44" s="83"/>
      <c r="I44" s="99" t="s">
        <v>81</v>
      </c>
      <c r="J44" s="99"/>
      <c r="K44" s="99"/>
      <c r="L44" s="7"/>
    </row>
    <row r="45" spans="1:12" ht="30" customHeight="1" thickTop="1" thickBot="1" x14ac:dyDescent="0.3">
      <c r="A45" s="5"/>
      <c r="B45" s="78"/>
      <c r="C45" s="79"/>
      <c r="D45" s="79"/>
      <c r="E45" s="80"/>
      <c r="F45" s="84" t="str">
        <f>INDEX(B48:B53,MATCH(MIN(C48:C53),C48:C53,0))</f>
        <v>暢遊299</v>
      </c>
      <c r="G45" s="84"/>
      <c r="H45" s="85"/>
      <c r="I45" s="59" t="s">
        <v>8</v>
      </c>
      <c r="J45" s="23"/>
      <c r="K45" s="42">
        <v>40800</v>
      </c>
      <c r="L45" s="7"/>
    </row>
    <row r="46" spans="1:12" ht="30" customHeight="1" thickTop="1" thickBot="1" x14ac:dyDescent="0.3">
      <c r="A46" s="5"/>
      <c r="B46" s="81" t="s">
        <v>80</v>
      </c>
      <c r="C46" s="81"/>
      <c r="D46" s="81"/>
      <c r="E46" s="81"/>
      <c r="F46" s="86"/>
      <c r="G46" s="87"/>
      <c r="H46" s="88"/>
      <c r="I46" s="60" t="s">
        <v>6</v>
      </c>
      <c r="J46" s="23"/>
      <c r="K46" s="37">
        <v>39800</v>
      </c>
      <c r="L46" s="7"/>
    </row>
    <row r="47" spans="1:12" s="67" customFormat="1" ht="30" customHeight="1" thickTop="1" thickBot="1" x14ac:dyDescent="0.3">
      <c r="A47" s="8"/>
      <c r="B47" s="90" t="s">
        <v>3</v>
      </c>
      <c r="C47" s="91"/>
      <c r="D47" s="98" t="s">
        <v>75</v>
      </c>
      <c r="E47" s="98"/>
      <c r="F47" s="100" t="s">
        <v>79</v>
      </c>
      <c r="G47" s="100"/>
      <c r="H47" s="100"/>
      <c r="I47" s="60" t="s">
        <v>57</v>
      </c>
      <c r="J47" s="61"/>
      <c r="K47" s="35">
        <f>MIN(C48:C53)</f>
        <v>299</v>
      </c>
      <c r="L47" s="10"/>
    </row>
    <row r="48" spans="1:12" s="68" customFormat="1" ht="30" customHeight="1" thickTop="1" thickBot="1" x14ac:dyDescent="0.3">
      <c r="A48" s="9"/>
      <c r="B48" s="13" t="s">
        <v>2</v>
      </c>
      <c r="C48" s="1">
        <f>IF(B45&gt;C5,(((B45-C5)*D5+B5)/B45+(E39+E32-E24)),IF(B45=0,(B5+E39+E32-E24),(B5/B45+E39+E32-E24)))</f>
        <v>299</v>
      </c>
      <c r="D48" s="13" t="s">
        <v>71</v>
      </c>
      <c r="E48" s="55">
        <f>IF(B45&gt;C5,(((B45-C5)*D5+B5)/B45+(E39+E32-E24)),IF(B45=0,(B5+E39+E32-E24),(B5/B45+E39+E32-E24)))+H6</f>
        <v>299</v>
      </c>
      <c r="F48" s="14" t="s">
        <v>47</v>
      </c>
      <c r="G48" s="38">
        <v>25.713999999999999</v>
      </c>
      <c r="H48" s="74" t="s">
        <v>102</v>
      </c>
      <c r="I48" s="62" t="s">
        <v>7</v>
      </c>
      <c r="J48" s="63"/>
      <c r="K48" s="35">
        <f>SUM(J41,G51)</f>
        <v>0.34833333333333333</v>
      </c>
      <c r="L48" s="11"/>
    </row>
    <row r="49" spans="1:12" ht="30" customHeight="1" thickTop="1" x14ac:dyDescent="0.25">
      <c r="A49" s="5"/>
      <c r="B49" s="13" t="s">
        <v>1</v>
      </c>
      <c r="C49" s="1">
        <f>IF(B45&gt;C6,(((B45-C6)*D6+B6)/B45+(E39+E32-E24)),IF(B45=0,B6+(E39+E32-E24),(B6/B45+(E39+E32-E24))))</f>
        <v>499</v>
      </c>
      <c r="D49" s="13" t="s">
        <v>72</v>
      </c>
      <c r="E49" s="55">
        <f>IF(B45&gt;C6,(((B45-C6)*D6+B6)/B45+(E39+E32-E24)),IF(B45=0,B6+(E39+E32-E24),(B6/B45+(E39+E32-E24))))+H6</f>
        <v>499</v>
      </c>
      <c r="F49" s="14" t="s">
        <v>46</v>
      </c>
      <c r="G49" s="38">
        <v>40</v>
      </c>
      <c r="H49" s="74"/>
      <c r="I49" s="60" t="s">
        <v>78</v>
      </c>
      <c r="J49" s="23"/>
      <c r="K49" s="58">
        <f>IF(K47&lt;K48,("油車成本較高 "),IF(K47&gt;K48,(K45-K46)/(K47-K48),0))</f>
        <v>3.3483824522436954</v>
      </c>
      <c r="L49" s="7"/>
    </row>
    <row r="50" spans="1:12" ht="30" customHeight="1" x14ac:dyDescent="0.25">
      <c r="A50" s="5"/>
      <c r="B50" s="13" t="s">
        <v>0</v>
      </c>
      <c r="C50" s="1">
        <f>IF(B45&gt;C7,(((B45-C7)*D7+B7)/B45+(E39+E32-E24)),IF(B45=0,B7+(E39+E32-E24),(B7/B45+(E39+E32-E24))))</f>
        <v>799</v>
      </c>
      <c r="D50" s="13" t="s">
        <v>73</v>
      </c>
      <c r="E50" s="56">
        <f>IF(B45&gt;C7,(((B45-C7)*D7+B7)/B45+(E39+E32-E24)),IF(B45=0,B7+(E39+E32-E24),(B7/B45+(E39+E32-E24))))+H6</f>
        <v>799</v>
      </c>
      <c r="F50" s="14" t="s">
        <v>67</v>
      </c>
      <c r="G50" s="12">
        <f>B45/G49</f>
        <v>0</v>
      </c>
      <c r="H50" s="3"/>
      <c r="I50" s="64" t="s">
        <v>63</v>
      </c>
      <c r="J50" s="51"/>
      <c r="K50" s="52"/>
      <c r="L50" s="7"/>
    </row>
    <row r="51" spans="1:12" ht="30" customHeight="1" x14ac:dyDescent="0.25">
      <c r="A51" s="5"/>
      <c r="B51" s="13" t="s">
        <v>90</v>
      </c>
      <c r="C51" s="1">
        <f>IF(B45&gt;0,(E5+(E41*B45))/B45,E5)</f>
        <v>1199</v>
      </c>
      <c r="D51" s="13" t="s">
        <v>93</v>
      </c>
      <c r="E51" s="56">
        <f>IF(B45&gt;0,C51+(249/B45),E5+H5)</f>
        <v>1448</v>
      </c>
      <c r="F51" s="14" t="s">
        <v>45</v>
      </c>
      <c r="G51" s="12" t="str">
        <f>IF(ISERROR(G50*G48/B45),"0",(G50*G48/B45))</f>
        <v>0</v>
      </c>
      <c r="H51" s="3"/>
      <c r="I51" s="64" t="s">
        <v>62</v>
      </c>
      <c r="J51" s="51"/>
      <c r="K51" s="52"/>
      <c r="L51" s="7"/>
    </row>
    <row r="52" spans="1:12" ht="30" customHeight="1" x14ac:dyDescent="0.25">
      <c r="A52" s="5"/>
      <c r="B52" s="13" t="s">
        <v>91</v>
      </c>
      <c r="C52" s="2">
        <f>IF(B45&gt;0,(E6+(E41*B45))/B45,E6)</f>
        <v>999</v>
      </c>
      <c r="D52" s="13" t="s">
        <v>94</v>
      </c>
      <c r="E52" s="56">
        <f>IF(B45&gt;0,C52+(249/B45),E6+H5)</f>
        <v>1248</v>
      </c>
      <c r="F52" s="72" t="s">
        <v>82</v>
      </c>
      <c r="G52" s="72"/>
      <c r="H52" s="72"/>
      <c r="I52" s="64" t="s">
        <v>64</v>
      </c>
      <c r="J52" s="51"/>
      <c r="K52" s="52"/>
      <c r="L52" s="7"/>
    </row>
    <row r="53" spans="1:12" ht="30" customHeight="1" x14ac:dyDescent="0.25">
      <c r="A53" s="5"/>
      <c r="B53" s="13" t="s">
        <v>92</v>
      </c>
      <c r="C53" s="1">
        <f>IF(B45:B45&gt;0,(E7+(E41*B45))/B45,E7)</f>
        <v>899</v>
      </c>
      <c r="D53" s="13" t="s">
        <v>95</v>
      </c>
      <c r="E53" s="56">
        <f>IF(B45&gt;0,C53+(249/B45),E7+H5)</f>
        <v>1148</v>
      </c>
      <c r="F53" s="73">
        <f>G51+J21+J32+J39</f>
        <v>0.34833333333333333</v>
      </c>
      <c r="G53" s="73"/>
      <c r="H53" s="73"/>
      <c r="I53" s="64" t="s">
        <v>65</v>
      </c>
      <c r="J53" s="51"/>
      <c r="K53" s="52"/>
      <c r="L53" s="7"/>
    </row>
    <row r="54" spans="1:12" ht="5.0999999999999996" customHeight="1" x14ac:dyDescent="0.25">
      <c r="A54" s="5"/>
      <c r="B54" s="7"/>
      <c r="C54" s="7"/>
      <c r="D54" s="7"/>
      <c r="E54" s="7"/>
      <c r="F54" s="50"/>
      <c r="G54" s="50"/>
      <c r="H54" s="7"/>
      <c r="I54" s="7"/>
      <c r="J54" s="7"/>
      <c r="K54" s="7"/>
      <c r="L54" s="7"/>
    </row>
    <row r="55" spans="1:12" ht="30" hidden="1" customHeight="1" x14ac:dyDescent="0.25"/>
    <row r="56" spans="1:12" hidden="1" x14ac:dyDescent="0.25"/>
    <row r="57" spans="1:12" hidden="1" x14ac:dyDescent="0.25">
      <c r="C57" s="65">
        <f>IF(C48&gt;=349,(B5+E39+E32-E24),(C48*B45))</f>
        <v>0</v>
      </c>
    </row>
    <row r="58" spans="1:12" ht="30" hidden="1" customHeight="1" x14ac:dyDescent="0.25">
      <c r="C58" s="65">
        <f>IF(C49&gt;=549,(B6+E39+E32-E24),(C49*B45))</f>
        <v>0</v>
      </c>
    </row>
    <row r="59" spans="1:12" ht="30" hidden="1" customHeight="1" x14ac:dyDescent="0.25">
      <c r="C59" s="65">
        <f>IF(C50&gt;=849,(B7+E39+E32-E24),(C50*B45))</f>
        <v>0</v>
      </c>
    </row>
    <row r="60" spans="1:12" ht="30" hidden="1" customHeight="1" x14ac:dyDescent="0.25">
      <c r="C60" s="65">
        <f>IF(C51&gt;=1249,(B8+E39+E32-E24),(C51*B45))</f>
        <v>0</v>
      </c>
    </row>
    <row r="61" spans="1:12" ht="30" hidden="1" customHeight="1" x14ac:dyDescent="0.25">
      <c r="C61" s="65">
        <f>IF(C52&gt;=449.243,(E5+E41),(C52*B45))</f>
        <v>1199.2427666666667</v>
      </c>
    </row>
    <row r="62" spans="1:12" ht="30" hidden="1" customHeight="1" x14ac:dyDescent="0.25">
      <c r="C62" s="65">
        <f>IF(C53&gt;=649.243,(E6+E41),(C53*B45))</f>
        <v>999.24276666666663</v>
      </c>
    </row>
    <row r="63" spans="1:12" ht="6.75" hidden="1" customHeight="1" x14ac:dyDescent="0.25"/>
    <row r="64" spans="1:12" hidden="1" x14ac:dyDescent="0.25"/>
  </sheetData>
  <sheetProtection algorithmName="SHA-512" hashValue="CdefrT4O/9eAG+XlGaVXc0eXsESagfGka4vPHdHHavQ6vWPN45ppwGCxy85zfKwXHChN5nXuiIMfkLyHnhfHUQ==" saltValue="jN51zABTL3OXxkJbofuyTA==" spinCount="100000" sheet="1" selectLockedCells="1"/>
  <protectedRanges>
    <protectedRange algorithmName="SHA-512" hashValue="0O9NM4taeSI88k+N3iVHzh2RH67b3YYqoEnxwqVRT8+zeKFazdCd/cZEeHhkCQDDFRQ42nqtB4XBM5JchPzBZA==" saltValue="hzYMIgqeAc0Bc0pr11RBrA==" spinCount="100000" sqref="C13:D18 H13:I20 C24:D30 C35:C37 H24:I30 H35:H37 B45 G48:G49 K45:K46" name="範圍1"/>
  </protectedRanges>
  <customSheetViews>
    <customSheetView guid="{1CEDC69E-F405-4E9E-B07E-C487B55EEBB4}" scale="70" showPageBreaks="1" hiddenRows="1" hiddenColumns="1">
      <selection activeCell="K47" sqref="K47"/>
    </customSheetView>
  </customSheetViews>
  <mergeCells count="21">
    <mergeCell ref="B2:H2"/>
    <mergeCell ref="B47:C47"/>
    <mergeCell ref="G11:J11"/>
    <mergeCell ref="B11:E11"/>
    <mergeCell ref="B3:D3"/>
    <mergeCell ref="E3:G3"/>
    <mergeCell ref="B9:K9"/>
    <mergeCell ref="D47:E47"/>
    <mergeCell ref="I44:K44"/>
    <mergeCell ref="F47:H47"/>
    <mergeCell ref="F5:F7"/>
    <mergeCell ref="F52:H52"/>
    <mergeCell ref="F53:H53"/>
    <mergeCell ref="H48:H49"/>
    <mergeCell ref="B10:K10"/>
    <mergeCell ref="B43:K43"/>
    <mergeCell ref="B45:E45"/>
    <mergeCell ref="B46:E46"/>
    <mergeCell ref="B44:E44"/>
    <mergeCell ref="F44:H44"/>
    <mergeCell ref="F45:H46"/>
  </mergeCells>
  <phoneticPr fontId="2" type="noConversion"/>
  <conditionalFormatting sqref="I50:I53">
    <cfRule type="top10" dxfId="5" priority="29" bottom="1" rank="1"/>
    <cfRule type="top10" dxfId="4" priority="30" bottom="1" rank="1"/>
  </conditionalFormatting>
  <conditionalFormatting sqref="J50:J53">
    <cfRule type="top10" dxfId="3" priority="33" bottom="1" rank="1"/>
    <cfRule type="top10" dxfId="2" priority="34" bottom="1" rank="1"/>
  </conditionalFormatting>
  <conditionalFormatting sqref="E48:E53">
    <cfRule type="top10" dxfId="1" priority="2" bottom="1" rank="1"/>
  </conditionalFormatting>
  <conditionalFormatting sqref="C48:C53">
    <cfRule type="top10" dxfId="0" priority="1" bottom="1" rank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GOGORO費用試算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</dc:creator>
  <cp:lastModifiedBy>Windows 使用者</cp:lastModifiedBy>
  <dcterms:created xsi:type="dcterms:W3CDTF">2018-03-30T10:28:44Z</dcterms:created>
  <dcterms:modified xsi:type="dcterms:W3CDTF">2018-06-01T13:27:37Z</dcterms:modified>
</cp:coreProperties>
</file>